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<sst xmlns="http://schemas.openxmlformats.org/spreadsheetml/2006/main" count="34" uniqueCount="34">
  <si>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shell area</t>
  </si>
  <si>
    <t>carbon fiber area</t>
  </si>
  <si>
    <t>straw area</t>
  </si>
  <si>
    <t>hvplate str hole area</t>
  </si>
  <si>
    <t>hvplate thickness</t>
  </si>
  <si>
    <t>kapton thickness</t>
  </si>
  <si>
    <t>Resistor Volume</t>
  </si>
  <si>
    <t>single hole-straw area</t>
  </si>
  <si>
    <t>number of straws</t>
  </si>
  <si>
    <t>volume under surface</t>
  </si>
  <si>
    <t>cooling tube area x 2</t>
  </si>
  <si>
    <t>resistor height</t>
  </si>
  <si>
    <t>volume from surface up to resistor top</t>
  </si>
  <si>
    <t>number of resistors</t>
  </si>
  <si>
    <t>desired glue height</t>
  </si>
  <si>
    <t>total volume</t>
  </si>
  <si>
    <t>glue surface area above resistor</t>
  </si>
  <si>
    <t>volume above resistor</t>
  </si>
  <si>
    <t>all units in cm cm^2 cm^3</t>
  </si>
  <si>
    <t>density of glue</t>
  </si>
  <si>
    <t>total glue weight</t>
  </si>
  <si>
    <t>part A</t>
  </si>
  <si>
    <t>part B</t>
  </si>
  <si>
    <t xml:space="preserve">single straw assembly area </t>
  </si>
  <si>
    <t>weight of both parts of epoxy</t>
  </si>
  <si>
    <t>Weight of tools after potting</t>
  </si>
  <si>
    <t>Total amount of Potting glue injected</t>
  </si>
  <si>
    <t>Weight of 2-10 cc syringes, 1- weighting boat, 1-olive tip, 1-long amber plastic tip, 1-stirring stick</t>
  </si>
  <si>
    <t>Module temperature</t>
  </si>
  <si>
    <t>Module #</t>
  </si>
  <si>
    <t>End</t>
  </si>
  <si>
    <t>Date</t>
  </si>
  <si>
    <t>Back</t>
  </si>
  <si>
    <t>52°C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</si>
</sst>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0"/>
      <color indexed="43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2">
      <selection activeCell="C29" sqref="C29"/>
    </sheetView>
  </sheetViews>
  <sheetFormatPr defaultColWidth="9.140625" defaultRowHeight="12.75"/>
  <cols>
    <col min="1" max="1" width="53.421875" style="0" bestFit="1" customWidth="1"/>
    <col min="2" max="2" width="12.00390625" style="27" bestFit="1" customWidth="1"/>
  </cols>
  <sheetData>
    <row r="1" spans="1:2" ht="18">
      <c r="A1" s="4" t="s">
        <v>19</v>
      </c>
      <c r="B1" s="18">
        <v>1.12</v>
      </c>
    </row>
    <row r="2" spans="1:2" ht="18">
      <c r="A2" s="4" t="s">
        <v>0</v>
      </c>
      <c r="B2" s="18">
        <v>246.46</v>
      </c>
    </row>
    <row r="3" spans="1:2" ht="18">
      <c r="A3" s="4" t="s">
        <v>2</v>
      </c>
      <c r="B3" s="18">
        <f>PI()*(0.415/2)^2</f>
        <v>0.13526519869112552</v>
      </c>
    </row>
    <row r="4" spans="1:2" ht="18">
      <c r="A4" s="4" t="s">
        <v>1</v>
      </c>
      <c r="B4" s="18">
        <f>0.0125*0.1</f>
        <v>0.0012500000000000002</v>
      </c>
    </row>
    <row r="5" spans="1:2" ht="18">
      <c r="A5" s="4" t="s">
        <v>3</v>
      </c>
      <c r="B5" s="18">
        <f>PI()*0.22*0.22</f>
        <v>0.152053084433746</v>
      </c>
    </row>
    <row r="6" spans="1:2" ht="18">
      <c r="A6" s="4" t="s">
        <v>4</v>
      </c>
      <c r="B6" s="18">
        <v>0.2</v>
      </c>
    </row>
    <row r="7" spans="1:2" ht="18">
      <c r="A7" s="4" t="s">
        <v>5</v>
      </c>
      <c r="B7" s="18">
        <v>0.01</v>
      </c>
    </row>
    <row r="8" spans="1:2" ht="18">
      <c r="A8" s="4" t="s">
        <v>11</v>
      </c>
      <c r="B8" s="18">
        <v>0.054</v>
      </c>
    </row>
    <row r="9" spans="1:2" s="2" customFormat="1" ht="18">
      <c r="A9" s="5" t="s">
        <v>6</v>
      </c>
      <c r="B9" s="19">
        <f>0.125*0.207*B8</f>
        <v>0.0013972499999999998</v>
      </c>
    </row>
    <row r="10" spans="1:2" s="2" customFormat="1" ht="18">
      <c r="A10" s="5" t="s">
        <v>13</v>
      </c>
      <c r="B10" s="19">
        <v>65</v>
      </c>
    </row>
    <row r="11" spans="1:4" s="1" customFormat="1" ht="18">
      <c r="A11" s="5" t="s">
        <v>8</v>
      </c>
      <c r="B11" s="20">
        <v>520</v>
      </c>
      <c r="D11" s="11"/>
    </row>
    <row r="12" spans="1:2" s="3" customFormat="1" ht="18.75" thickBot="1">
      <c r="A12" s="6" t="s">
        <v>10</v>
      </c>
      <c r="B12" s="21">
        <f>PI()*(0.26/2)^2*2</f>
        <v>0.10618583169133503</v>
      </c>
    </row>
    <row r="13" spans="1:2" ht="18.75" thickTop="1">
      <c r="A13" s="4" t="s">
        <v>23</v>
      </c>
      <c r="B13" s="18">
        <f>B3+B4*4</f>
        <v>0.14026519869112553</v>
      </c>
    </row>
    <row r="14" spans="1:6" ht="18">
      <c r="A14" s="4" t="s">
        <v>7</v>
      </c>
      <c r="B14" s="18">
        <f>B5-B13</f>
        <v>0.011787885742620463</v>
      </c>
      <c r="F14" s="10"/>
    </row>
    <row r="15" spans="1:2" ht="18">
      <c r="A15" s="4" t="s">
        <v>16</v>
      </c>
      <c r="B15" s="18">
        <f>B2-B13*B11-B12</f>
        <v>173.4159108489234</v>
      </c>
    </row>
    <row r="16" spans="1:2" ht="18">
      <c r="A16" s="7" t="s">
        <v>9</v>
      </c>
      <c r="B16" s="22">
        <f>B14*(B6+B7)*B11</f>
        <v>1.2872371230941548</v>
      </c>
    </row>
    <row r="17" spans="1:2" ht="18">
      <c r="A17" s="7" t="s">
        <v>12</v>
      </c>
      <c r="B17" s="22">
        <f>B15*B8-B9*B10</f>
        <v>9.273637935841863</v>
      </c>
    </row>
    <row r="18" spans="1:4" ht="18">
      <c r="A18" s="8" t="s">
        <v>14</v>
      </c>
      <c r="B18" s="23">
        <v>0.24</v>
      </c>
      <c r="C18" s="4">
        <f>B18-0.01</f>
        <v>0.22999999999999998</v>
      </c>
      <c r="D18" s="4">
        <f>B18+0.01</f>
        <v>0.25</v>
      </c>
    </row>
    <row r="19" spans="1:4" ht="18">
      <c r="A19" s="7" t="s">
        <v>17</v>
      </c>
      <c r="B19" s="22">
        <f>(B18-B8)*B15</f>
        <v>32.255359417899754</v>
      </c>
      <c r="C19" s="7">
        <f>(C18-B8)*B15</f>
        <v>30.521200309410517</v>
      </c>
      <c r="D19" s="7">
        <f>(D18-B8)*B15</f>
        <v>33.98951852638899</v>
      </c>
    </row>
    <row r="20" spans="1:4" s="3" customFormat="1" ht="18.75" thickBot="1">
      <c r="A20" s="9" t="s">
        <v>15</v>
      </c>
      <c r="B20" s="24">
        <f>B19+B17+B16</f>
        <v>42.816234476835774</v>
      </c>
      <c r="C20" s="9">
        <f>C19+B17+B16</f>
        <v>41.08207536834654</v>
      </c>
      <c r="D20" s="9">
        <f>D19+B17+B16</f>
        <v>44.55039358532501</v>
      </c>
    </row>
    <row r="21" spans="1:4" ht="19.5" thickBot="1" thickTop="1">
      <c r="A21" s="7" t="s">
        <v>20</v>
      </c>
      <c r="B21" s="22">
        <f>B20*B1</f>
        <v>47.95418261405607</v>
      </c>
      <c r="C21" s="7">
        <f>C20*B1</f>
        <v>46.011924412548126</v>
      </c>
      <c r="D21" s="7">
        <v>5</v>
      </c>
    </row>
    <row r="22" spans="1:4" ht="18">
      <c r="A22" s="7" t="s">
        <v>21</v>
      </c>
      <c r="B22" s="25">
        <f>B21/1.28</f>
        <v>37.464205167231306</v>
      </c>
      <c r="C22" s="12">
        <f>C21/1.28</f>
        <v>35.94681594730322</v>
      </c>
      <c r="D22" s="12">
        <f>D21/1.28</f>
        <v>3.90625</v>
      </c>
    </row>
    <row r="23" spans="1:4" ht="18.75" thickBot="1">
      <c r="A23" s="7" t="s">
        <v>22</v>
      </c>
      <c r="B23" s="26">
        <f>B22*0.28</f>
        <v>10.489977446824767</v>
      </c>
      <c r="C23" s="13">
        <f>C22*0.28</f>
        <v>10.065108465244903</v>
      </c>
      <c r="D23" s="13">
        <f>D22*0.28</f>
        <v>1.09375</v>
      </c>
    </row>
    <row r="24" spans="1:2" ht="18">
      <c r="A24" s="7" t="s">
        <v>18</v>
      </c>
      <c r="B24" s="18"/>
    </row>
    <row r="26" spans="1:2" ht="18">
      <c r="A26" s="14" t="s">
        <v>31</v>
      </c>
      <c r="B26" s="28">
        <v>37533</v>
      </c>
    </row>
    <row r="27" spans="1:2" ht="18">
      <c r="A27" s="14" t="s">
        <v>29</v>
      </c>
      <c r="B27" s="27">
        <v>2.28</v>
      </c>
    </row>
    <row r="28" spans="1:2" ht="18">
      <c r="A28" s="14" t="s">
        <v>30</v>
      </c>
      <c r="B28" s="27" t="s">
        <v>32</v>
      </c>
    </row>
    <row r="29" spans="1:2" ht="12.75">
      <c r="A29" s="16" t="s">
        <v>28</v>
      </c>
      <c r="B29" s="27" t="s">
        <v>33</v>
      </c>
    </row>
    <row r="30" spans="1:2" ht="25.5">
      <c r="A30" s="15" t="s">
        <v>27</v>
      </c>
      <c r="B30" s="27">
        <v>19.91</v>
      </c>
    </row>
    <row r="31" spans="1:2" ht="12.75">
      <c r="A31" s="16" t="s">
        <v>24</v>
      </c>
      <c r="B31" s="27">
        <v>48</v>
      </c>
    </row>
    <row r="32" spans="1:2" ht="12.75">
      <c r="A32" s="16" t="s">
        <v>25</v>
      </c>
      <c r="B32" s="27">
        <v>21.95</v>
      </c>
    </row>
    <row r="33" spans="1:2" ht="15.75">
      <c r="A33" s="17" t="s">
        <v>26</v>
      </c>
      <c r="B33" s="27">
        <f>+B31-(B32-B30)</f>
        <v>45.96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 Server</dc:creator>
  <cp:keywords/>
  <dc:description/>
  <cp:lastModifiedBy>HEP Server</cp:lastModifiedBy>
  <cp:lastPrinted>2001-02-01T22:02:14Z</cp:lastPrinted>
  <dcterms:created xsi:type="dcterms:W3CDTF">2001-02-01T20:14:35Z</dcterms:created>
  <dcterms:modified xsi:type="dcterms:W3CDTF">2002-10-07T15:10:32Z</dcterms:modified>
  <cp:category/>
  <cp:version/>
  <cp:contentType/>
  <cp:contentStatus/>
</cp:coreProperties>
</file>