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'Sheet1'!$A$1:$D$36</definedName>
  </definedNames>
  <calcPr fullCalcOnLoad="1"/>
</workbook>
</file>

<file path=xl/sharedStrings.xml><?xml version="1.0" encoding="utf-8"?>
<sst xmlns="http://schemas.openxmlformats.org/spreadsheetml/2006/main" count="36" uniqueCount="36">
  <si>
    <t>kapton thickness</t>
  </si>
  <si>
    <t>Resistor Volume</t>
  </si>
  <si>
    <t>number of straws</t>
  </si>
  <si>
    <t>cooling tube area x 2</t>
  </si>
  <si>
    <t>resistor height</t>
  </si>
  <si>
    <t>volume from surface up to resistor top</t>
  </si>
  <si>
    <t>number of resistors</t>
  </si>
  <si>
    <t>desired glue height</t>
  </si>
  <si>
    <t>total volume</t>
  </si>
  <si>
    <t>glue surface area above resistor</t>
  </si>
  <si>
    <t>volume above resistor</t>
  </si>
  <si>
    <t>density of glue</t>
  </si>
  <si>
    <t>total glue weight</t>
  </si>
  <si>
    <t>shell interior area</t>
  </si>
  <si>
    <t>straw cross section area</t>
  </si>
  <si>
    <t>single carbon fiber area</t>
  </si>
  <si>
    <t>hv plate str hole area</t>
  </si>
  <si>
    <t>hv plate thickness</t>
  </si>
  <si>
    <t xml:space="preserve">single straw assembly cross section area </t>
  </si>
  <si>
    <t>single ( hole -- straw ) area</t>
  </si>
  <si>
    <t>volume under surface (in straw holes)</t>
  </si>
  <si>
    <t>part A (100)</t>
  </si>
  <si>
    <t>part B (28)</t>
  </si>
  <si>
    <t>( units above in cm)</t>
  </si>
  <si>
    <t xml:space="preserve">glue per 0.1mm height </t>
  </si>
  <si>
    <t>height (mm) per gm of glue</t>
  </si>
  <si>
    <t>Date</t>
  </si>
  <si>
    <t>Module #</t>
  </si>
  <si>
    <t>End</t>
  </si>
  <si>
    <t>Module temperature</t>
  </si>
  <si>
    <t>Weight of 2-10 cc syringes, 1- weighting boat, 1-olive tip, 1-long amber plastic tip, 1-stirring stick</t>
  </si>
  <si>
    <t>weight of both parts of epoxy</t>
  </si>
  <si>
    <t>Weight of tools after potting</t>
  </si>
  <si>
    <t>Total amount of Potting glue injected</t>
  </si>
  <si>
    <t>front</t>
  </si>
  <si>
    <t>50.4 °C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</si>
</sst>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22">
      <selection activeCell="C32" sqref="C32"/>
    </sheetView>
  </sheetViews>
  <sheetFormatPr defaultColWidth="9.140625" defaultRowHeight="12.75"/>
  <cols>
    <col min="1" max="1" width="53.421875" style="0" bestFit="1" customWidth="1"/>
    <col min="2" max="2" width="12.00390625" style="28" bestFit="1" customWidth="1"/>
  </cols>
  <sheetData>
    <row r="1" spans="1:2" ht="18">
      <c r="A1" s="4" t="s">
        <v>11</v>
      </c>
      <c r="B1" s="18">
        <v>1.12</v>
      </c>
    </row>
    <row r="2" spans="1:2" ht="18">
      <c r="A2" s="4" t="s">
        <v>13</v>
      </c>
      <c r="B2" s="18">
        <v>380.95</v>
      </c>
    </row>
    <row r="3" spans="1:2" ht="18">
      <c r="A3" s="4" t="s">
        <v>14</v>
      </c>
      <c r="B3" s="18">
        <f>PI()*(0.415/2)^2</f>
        <v>0.13526519869112552</v>
      </c>
    </row>
    <row r="4" spans="1:2" ht="18">
      <c r="A4" s="4" t="s">
        <v>15</v>
      </c>
      <c r="B4" s="18">
        <f>0.0125*0.1</f>
        <v>0.0012500000000000002</v>
      </c>
    </row>
    <row r="5" spans="1:2" ht="18">
      <c r="A5" s="4" t="s">
        <v>16</v>
      </c>
      <c r="B5" s="18">
        <f>PI()*0.22*0.22</f>
        <v>0.152053084433746</v>
      </c>
    </row>
    <row r="6" spans="1:2" ht="18">
      <c r="A6" s="4" t="s">
        <v>17</v>
      </c>
      <c r="B6" s="18">
        <v>0.2</v>
      </c>
    </row>
    <row r="7" spans="1:2" ht="18">
      <c r="A7" s="4" t="s">
        <v>0</v>
      </c>
      <c r="B7" s="18">
        <v>0.01</v>
      </c>
    </row>
    <row r="8" spans="1:2" ht="18">
      <c r="A8" s="4" t="s">
        <v>4</v>
      </c>
      <c r="B8" s="18">
        <v>0.054</v>
      </c>
    </row>
    <row r="9" spans="1:2" s="2" customFormat="1" ht="18">
      <c r="A9" s="5" t="s">
        <v>1</v>
      </c>
      <c r="B9" s="19">
        <f>0.125*0.207*B8</f>
        <v>0.0013972499999999998</v>
      </c>
    </row>
    <row r="10" spans="1:2" s="2" customFormat="1" ht="18">
      <c r="A10" s="5" t="s">
        <v>6</v>
      </c>
      <c r="B10" s="19">
        <v>100</v>
      </c>
    </row>
    <row r="11" spans="1:4" s="1" customFormat="1" ht="18">
      <c r="A11" s="5" t="s">
        <v>2</v>
      </c>
      <c r="B11" s="20">
        <v>793</v>
      </c>
      <c r="D11" s="11"/>
    </row>
    <row r="12" spans="1:2" s="3" customFormat="1" ht="18.75" thickBot="1">
      <c r="A12" s="6" t="s">
        <v>3</v>
      </c>
      <c r="B12" s="21">
        <f>PI()*(0.26/2)^2*2</f>
        <v>0.10618583169133503</v>
      </c>
    </row>
    <row r="13" spans="1:2" ht="18.75" thickTop="1">
      <c r="A13" s="4" t="s">
        <v>18</v>
      </c>
      <c r="B13" s="18">
        <f>B3+B4*4</f>
        <v>0.14026519869112553</v>
      </c>
    </row>
    <row r="14" spans="1:6" ht="18">
      <c r="A14" s="4" t="s">
        <v>19</v>
      </c>
      <c r="B14" s="18">
        <f>B5-B13</f>
        <v>0.011787885742620463</v>
      </c>
      <c r="F14" s="10"/>
    </row>
    <row r="15" spans="1:2" ht="18">
      <c r="A15" s="4" t="s">
        <v>9</v>
      </c>
      <c r="B15" s="18">
        <f>B2-B13*B11-B12</f>
        <v>269.6135116062461</v>
      </c>
    </row>
    <row r="16" spans="1:2" ht="18">
      <c r="A16" s="7" t="s">
        <v>20</v>
      </c>
      <c r="B16" s="22">
        <f>B14*(B6+B7)*B11</f>
        <v>1.9630366127185859</v>
      </c>
    </row>
    <row r="17" spans="1:2" ht="18">
      <c r="A17" s="7" t="s">
        <v>5</v>
      </c>
      <c r="B17" s="22">
        <f>B15*B8-B9*B10</f>
        <v>14.41940462673729</v>
      </c>
    </row>
    <row r="18" spans="1:4" ht="18">
      <c r="A18" s="8" t="s">
        <v>7</v>
      </c>
      <c r="B18" s="23">
        <v>0.24</v>
      </c>
      <c r="C18" s="4">
        <f>B18-0.01</f>
        <v>0.22999999999999998</v>
      </c>
      <c r="D18" s="4">
        <f>B18+0.01</f>
        <v>0.25</v>
      </c>
    </row>
    <row r="19" spans="1:4" ht="18">
      <c r="A19" s="7" t="s">
        <v>10</v>
      </c>
      <c r="B19" s="22">
        <f>(B18-B8)*B15</f>
        <v>50.148113158761774</v>
      </c>
      <c r="C19" s="7">
        <f>(C18-B8)*B15</f>
        <v>47.45197804269931</v>
      </c>
      <c r="D19" s="7">
        <f>(D18-B8)*B15</f>
        <v>52.84424827482424</v>
      </c>
    </row>
    <row r="20" spans="1:4" s="3" customFormat="1" ht="18.75" thickBot="1">
      <c r="A20" s="9" t="s">
        <v>8</v>
      </c>
      <c r="B20" s="24">
        <f>B19+B17+B16</f>
        <v>66.53055439821765</v>
      </c>
      <c r="C20" s="9">
        <f>C19+B17+B16</f>
        <v>63.83441928215518</v>
      </c>
      <c r="D20" s="9">
        <f>D19+B17+B16</f>
        <v>69.22668951428011</v>
      </c>
    </row>
    <row r="21" spans="1:4" ht="19.5" thickBot="1" thickTop="1">
      <c r="A21" s="7" t="s">
        <v>12</v>
      </c>
      <c r="B21" s="22">
        <f>B20*B1</f>
        <v>74.51422092600377</v>
      </c>
      <c r="C21" s="7">
        <f>C20*B1</f>
        <v>71.49454959601381</v>
      </c>
      <c r="D21" s="7">
        <f>D20*B1</f>
        <v>77.53389225599373</v>
      </c>
    </row>
    <row r="22" spans="1:4" ht="18">
      <c r="A22" s="7" t="s">
        <v>21</v>
      </c>
      <c r="B22" s="25">
        <f>B21/1.28</f>
        <v>58.21423509844045</v>
      </c>
      <c r="C22" s="12">
        <f>C21/1.28</f>
        <v>55.85511687188579</v>
      </c>
      <c r="D22" s="12">
        <f>D21/1.28</f>
        <v>60.573353324995104</v>
      </c>
    </row>
    <row r="23" spans="1:4" ht="18.75" thickBot="1">
      <c r="A23" s="7" t="s">
        <v>22</v>
      </c>
      <c r="B23" s="26">
        <f>B22*0.28</f>
        <v>16.299985827563326</v>
      </c>
      <c r="C23" s="13">
        <f>C22*0.28</f>
        <v>15.639432724128023</v>
      </c>
      <c r="D23" s="13">
        <f>D22*0.28</f>
        <v>16.96053893099863</v>
      </c>
    </row>
    <row r="24" spans="1:2" ht="18">
      <c r="A24" s="7" t="s">
        <v>23</v>
      </c>
      <c r="B24" s="18"/>
    </row>
    <row r="25" spans="1:4" ht="18">
      <c r="A25" s="4" t="s">
        <v>24</v>
      </c>
      <c r="B25" s="18">
        <f>0.01*B15*B1</f>
        <v>3.0196713299899565</v>
      </c>
      <c r="C25" s="4"/>
      <c r="D25" s="4"/>
    </row>
    <row r="26" spans="1:4" ht="18">
      <c r="A26" s="4" t="s">
        <v>25</v>
      </c>
      <c r="B26" s="18">
        <f>1/B1/B15*10</f>
        <v>0.03311618685346547</v>
      </c>
      <c r="C26" s="4"/>
      <c r="D26" s="4"/>
    </row>
    <row r="29" spans="1:2" ht="18">
      <c r="A29" s="14" t="s">
        <v>26</v>
      </c>
      <c r="B29" s="27">
        <v>37721</v>
      </c>
    </row>
    <row r="30" spans="1:2" ht="18">
      <c r="A30" s="14" t="s">
        <v>27</v>
      </c>
      <c r="B30" s="28">
        <v>3.28</v>
      </c>
    </row>
    <row r="31" spans="1:2" ht="18">
      <c r="A31" s="14" t="s">
        <v>28</v>
      </c>
      <c r="B31" s="28" t="s">
        <v>34</v>
      </c>
    </row>
    <row r="32" spans="1:2" ht="12.75">
      <c r="A32" s="15" t="s">
        <v>29</v>
      </c>
      <c r="B32" s="28" t="s">
        <v>35</v>
      </c>
    </row>
    <row r="33" spans="1:2" ht="25.5">
      <c r="A33" s="16" t="s">
        <v>30</v>
      </c>
      <c r="B33" s="28">
        <v>19.31</v>
      </c>
    </row>
    <row r="34" spans="1:2" ht="12.75">
      <c r="A34" s="15" t="s">
        <v>31</v>
      </c>
      <c r="B34" s="28">
        <v>74.56</v>
      </c>
    </row>
    <row r="35" spans="1:2" ht="12.75">
      <c r="A35" s="15" t="s">
        <v>32</v>
      </c>
      <c r="B35" s="28">
        <v>21.38</v>
      </c>
    </row>
    <row r="36" spans="1:2" ht="15.75">
      <c r="A36" s="17" t="s">
        <v>33</v>
      </c>
      <c r="B36" s="28">
        <f>+B34-(B35-B33)</f>
        <v>72.49000000000001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 Server</dc:creator>
  <cp:keywords/>
  <dc:description/>
  <cp:lastModifiedBy>heplab</cp:lastModifiedBy>
  <cp:lastPrinted>2003-04-10T13:47:13Z</cp:lastPrinted>
  <dcterms:created xsi:type="dcterms:W3CDTF">2001-02-01T20:14:35Z</dcterms:created>
  <dcterms:modified xsi:type="dcterms:W3CDTF">2003-04-10T13:47:15Z</dcterms:modified>
  <cp:category/>
  <cp:version/>
  <cp:contentType/>
  <cp:contentStatus/>
</cp:coreProperties>
</file>